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fd-dlr\00 PERMANENTE COMMISSIE NORMERING\RICHTLIJNEN\Richtlijn Zelfwerkzaamheid\Vernieuwing Richtlijn v a  2023\EXTERNE FEEDBACK\Inhoudelijke stukken RL\"/>
    </mc:Choice>
  </mc:AlternateContent>
  <xr:revisionPtr revIDLastSave="0" documentId="8_{40C7982A-AFC9-4C64-8902-A62F63D6E94A}" xr6:coauthVersionLast="47" xr6:coauthVersionMax="47" xr10:uidLastSave="{00000000-0000-0000-0000-000000000000}"/>
  <workbookProtection workbookAlgorithmName="SHA-512" workbookHashValue="OOC1aV/J8Ezxyv0k9HUGLsu8iUnops+MPwGSM45uo2cs0OcPlnNMs2NmAW1CeQvsW+ABS4Z3gAgQJwOlhIaIsA==" workbookSaltValue="2hds3T2TKSDoV8AhgvRrag==" workbookSpinCount="100000" lockStructure="1"/>
  <bookViews>
    <workbookView xWindow="28680" yWindow="-120" windowWidth="29040" windowHeight="15720" xr2:uid="{1D220B66-A039-4495-84A4-B49206F0DB34}"/>
  </bookViews>
  <sheets>
    <sheet name="rekenmodel" sheetId="3" r:id="rId1"/>
    <sheet name="database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3" l="1"/>
  <c r="M10" i="3"/>
  <c r="M9" i="3"/>
  <c r="M8" i="3"/>
  <c r="M11" i="2"/>
  <c r="M12" i="2" s="1"/>
  <c r="L11" i="2"/>
  <c r="L12" i="2" s="1"/>
  <c r="N11" i="2"/>
  <c r="N12" i="2" s="1"/>
  <c r="O11" i="2"/>
  <c r="O12" i="2" s="1"/>
  <c r="I11" i="2"/>
  <c r="I12" i="2" s="1"/>
  <c r="G11" i="3"/>
  <c r="G10" i="3"/>
  <c r="G9" i="3"/>
  <c r="G8" i="3"/>
  <c r="G11" i="2" l="1"/>
  <c r="G12" i="2" s="1"/>
  <c r="J11" i="2"/>
  <c r="J12" i="2" s="1"/>
  <c r="H11" i="2"/>
  <c r="H12" i="2" s="1"/>
  <c r="B6" i="3"/>
  <c r="E10" i="3" l="1"/>
  <c r="E9" i="3"/>
  <c r="E8" i="3"/>
  <c r="E11" i="3"/>
  <c r="H11" i="3" l="1"/>
  <c r="J11" i="3" s="1"/>
  <c r="L11" i="3" s="1"/>
  <c r="E12" i="3"/>
  <c r="H8" i="3"/>
  <c r="H9" i="3"/>
  <c r="J9" i="3" s="1"/>
  <c r="L9" i="3" s="1"/>
  <c r="H10" i="3"/>
  <c r="J10" i="3" s="1"/>
  <c r="L10" i="3" s="1"/>
  <c r="J8" i="3" l="1"/>
  <c r="H12" i="3"/>
  <c r="N9" i="3"/>
  <c r="N10" i="3"/>
  <c r="N11" i="3"/>
  <c r="L8" i="3" l="1"/>
  <c r="J12" i="3"/>
  <c r="L12" i="3" l="1"/>
  <c r="N8" i="3"/>
  <c r="N12" i="3" s="1"/>
</calcChain>
</file>

<file path=xl/sharedStrings.xml><?xml version="1.0" encoding="utf-8"?>
<sst xmlns="http://schemas.openxmlformats.org/spreadsheetml/2006/main" count="54" uniqueCount="36">
  <si>
    <t>Schilderwerk buiten</t>
  </si>
  <si>
    <t>Tuinonderhoud</t>
  </si>
  <si>
    <t>tussenwoning</t>
  </si>
  <si>
    <t>flat/appartement</t>
  </si>
  <si>
    <t>2-onder-1-kap/hoekwoning</t>
  </si>
  <si>
    <t>vrijstaande woning</t>
  </si>
  <si>
    <t>ex BTW</t>
  </si>
  <si>
    <t>incl BTW</t>
  </si>
  <si>
    <t>totaal eigen woning</t>
  </si>
  <si>
    <t>totaal huurwoning</t>
  </si>
  <si>
    <t>Woning</t>
  </si>
  <si>
    <t>Type</t>
  </si>
  <si>
    <t>Werkzaamheden</t>
  </si>
  <si>
    <t>Schilderwerk binnen</t>
  </si>
  <si>
    <t>Regulier onderhoudswerk</t>
  </si>
  <si>
    <t>Totaal</t>
  </si>
  <si>
    <t>voor uitval</t>
  </si>
  <si>
    <t>totaal</t>
  </si>
  <si>
    <t>aandeel</t>
  </si>
  <si>
    <t>tarief</t>
  </si>
  <si>
    <t>€</t>
  </si>
  <si>
    <t>%</t>
  </si>
  <si>
    <t>schade</t>
  </si>
  <si>
    <t>invulbare velden</t>
  </si>
  <si>
    <t>uitval</t>
  </si>
  <si>
    <t># uren</t>
  </si>
  <si>
    <t>correctie</t>
  </si>
  <si>
    <t>jaar</t>
  </si>
  <si>
    <t>uur</t>
  </si>
  <si>
    <t>staat</t>
  </si>
  <si>
    <t>onderhoud</t>
  </si>
  <si>
    <t>factor</t>
  </si>
  <si>
    <t>na correctie</t>
  </si>
  <si>
    <t>Eigen woning</t>
  </si>
  <si>
    <t>Tussenwoning</t>
  </si>
  <si>
    <t>geen correctie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</si>
</sst>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€&quot;\ #,##0.00"/>
    <numFmt numFmtId="166" formatCode="&quot;€&quot;\ 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0">
    <xf numFmtId="0" fontId="0" fillId="0" borderId="0" xfId="0"/>
    <xf numFmtId="165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/>
    <xf numFmtId="164" fontId="0" fillId="2" borderId="0" xfId="0" applyNumberForma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166" fontId="1" fillId="0" borderId="0" xfId="0" applyNumberFormat="1" applyFont="1"/>
    <xf numFmtId="0" fontId="0" fillId="4" borderId="0" xfId="0" applyFill="1"/>
    <xf numFmtId="164" fontId="0" fillId="0" borderId="0" xfId="0" applyNumberFormat="1"/>
    <xf numFmtId="0" fontId="0" fillId="7" borderId="0" xfId="0" applyFill="1"/>
    <xf numFmtId="0" fontId="1" fillId="5" borderId="0" xfId="0" applyFont="1" applyFill="1" applyAlignment="1">
      <alignment horizontal="right"/>
    </xf>
    <xf numFmtId="0" fontId="1" fillId="5" borderId="0" xfId="0" applyFont="1" applyFill="1"/>
    <xf numFmtId="164" fontId="0" fillId="6" borderId="0" xfId="0" applyNumberFormat="1" applyFill="1"/>
    <xf numFmtId="164" fontId="0" fillId="4" borderId="0" xfId="0" applyNumberFormat="1" applyFill="1"/>
    <xf numFmtId="166" fontId="0" fillId="4" borderId="0" xfId="0" applyNumberFormat="1" applyFill="1"/>
    <xf numFmtId="164" fontId="1" fillId="5" borderId="0" xfId="0" applyNumberFormat="1" applyFont="1" applyFill="1"/>
    <xf numFmtId="166" fontId="1" fillId="5" borderId="0" xfId="0" applyNumberFormat="1" applyFont="1" applyFill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3" fillId="7" borderId="4" xfId="0" applyFont="1" applyFill="1" applyBorder="1" applyAlignment="1">
      <alignment horizontal="center"/>
    </xf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4" fillId="8" borderId="0" xfId="0" applyFont="1" applyFill="1"/>
    <xf numFmtId="0" fontId="0" fillId="8" borderId="0" xfId="0" applyFill="1" applyProtection="1">
      <protection locked="0"/>
    </xf>
    <xf numFmtId="9" fontId="0" fillId="8" borderId="0" xfId="0" applyNumberFormat="1" applyFill="1" applyProtection="1">
      <protection locked="0"/>
    </xf>
    <xf numFmtId="9" fontId="0" fillId="8" borderId="0" xfId="0" applyNumberFormat="1" applyFill="1" applyAlignment="1" applyProtection="1">
      <alignment horizontal="right"/>
      <protection locked="0"/>
    </xf>
    <xf numFmtId="165" fontId="0" fillId="4" borderId="0" xfId="0" applyNumberFormat="1" applyFill="1"/>
    <xf numFmtId="0" fontId="1" fillId="7" borderId="2" xfId="0" applyFont="1" applyFill="1" applyBorder="1" applyAlignment="1">
      <alignment horizontal="right"/>
    </xf>
    <xf numFmtId="0" fontId="1" fillId="7" borderId="0" xfId="0" applyFont="1" applyFill="1" applyAlignment="1">
      <alignment horizontal="right"/>
    </xf>
    <xf numFmtId="0" fontId="0" fillId="7" borderId="0" xfId="0" applyFill="1" applyAlignment="1">
      <alignment horizontal="right"/>
    </xf>
    <xf numFmtId="0" fontId="0" fillId="7" borderId="7" xfId="0" applyFill="1" applyBorder="1" applyAlignment="1">
      <alignment horizontal="right"/>
    </xf>
    <xf numFmtId="9" fontId="0" fillId="2" borderId="0" xfId="0" applyNumberFormat="1" applyFill="1" applyAlignment="1">
      <alignment horizontal="right"/>
    </xf>
    <xf numFmtId="9" fontId="0" fillId="0" borderId="0" xfId="1" applyFont="1"/>
    <xf numFmtId="166" fontId="6" fillId="0" borderId="0" xfId="0" applyNumberFormat="1" applyFont="1"/>
    <xf numFmtId="0" fontId="3" fillId="7" borderId="1" xfId="0" applyFont="1" applyFill="1" applyBorder="1"/>
    <xf numFmtId="0" fontId="3" fillId="7" borderId="4" xfId="0" applyFont="1" applyFill="1" applyBorder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6E7B9-9E42-428E-BB3D-8B39F645FBFB}">
  <dimension ref="B1:O19"/>
  <sheetViews>
    <sheetView tabSelected="1" zoomScale="160" zoomScaleNormal="160" workbookViewId="0">
      <selection activeCell="D5" sqref="D5"/>
    </sheetView>
  </sheetViews>
  <sheetFormatPr defaultRowHeight="14.5" x14ac:dyDescent="0.35"/>
  <cols>
    <col min="1" max="2" width="4.7265625" customWidth="1"/>
    <col min="3" max="3" width="8" style="2" bestFit="1" customWidth="1"/>
    <col min="4" max="4" width="24.453125" bestFit="1" customWidth="1"/>
    <col min="5" max="5" width="10.7265625" customWidth="1"/>
    <col min="6" max="6" width="13.81640625" bestFit="1" customWidth="1"/>
    <col min="7" max="14" width="10.7265625" customWidth="1"/>
    <col min="15" max="15" width="4.7265625" customWidth="1"/>
  </cols>
  <sheetData>
    <row r="1" spans="2:15" ht="15" thickBot="1" x14ac:dyDescent="0.4"/>
    <row r="2" spans="2:15" ht="15" thickTop="1" x14ac:dyDescent="0.35">
      <c r="B2" s="38"/>
      <c r="C2" s="31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</row>
    <row r="3" spans="2:15" x14ac:dyDescent="0.35">
      <c r="B3" s="39"/>
      <c r="C3" s="32"/>
      <c r="D3" s="26" t="s">
        <v>23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21"/>
    </row>
    <row r="4" spans="2:15" x14ac:dyDescent="0.35">
      <c r="B4" s="39"/>
      <c r="C4" s="3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21"/>
    </row>
    <row r="5" spans="2:15" x14ac:dyDescent="0.35">
      <c r="B5" s="39"/>
      <c r="C5" s="32" t="s">
        <v>10</v>
      </c>
      <c r="D5" s="27" t="s">
        <v>33</v>
      </c>
      <c r="E5" s="11" t="s">
        <v>17</v>
      </c>
      <c r="F5" s="11" t="s">
        <v>26</v>
      </c>
      <c r="G5" s="11" t="s">
        <v>26</v>
      </c>
      <c r="H5" s="11" t="s">
        <v>17</v>
      </c>
      <c r="I5" s="11" t="s">
        <v>18</v>
      </c>
      <c r="J5" s="11" t="s">
        <v>18</v>
      </c>
      <c r="K5" s="11" t="s">
        <v>24</v>
      </c>
      <c r="L5" s="11" t="s">
        <v>24</v>
      </c>
      <c r="M5" s="11" t="s">
        <v>28</v>
      </c>
      <c r="N5" s="11" t="s">
        <v>27</v>
      </c>
      <c r="O5" s="21"/>
    </row>
    <row r="6" spans="2:15" x14ac:dyDescent="0.35">
      <c r="B6" s="22">
        <f>IF(D6="Appartement",1,IF(D6="Tussenwoning",2,IF(D6="Hoekwoning",3,IF(D6="Vrijstaand",4,"Geen overeenkomst"))))+4</f>
        <v>6</v>
      </c>
      <c r="C6" s="32" t="s">
        <v>11</v>
      </c>
      <c r="D6" s="27" t="s">
        <v>34</v>
      </c>
      <c r="E6" s="11"/>
      <c r="F6" s="11" t="s">
        <v>29</v>
      </c>
      <c r="G6" s="11" t="s">
        <v>31</v>
      </c>
      <c r="H6" s="11" t="s">
        <v>32</v>
      </c>
      <c r="I6" s="11" t="s">
        <v>16</v>
      </c>
      <c r="J6" s="11" t="s">
        <v>16</v>
      </c>
      <c r="K6" s="11"/>
      <c r="L6" s="11"/>
      <c r="M6" s="11" t="s">
        <v>19</v>
      </c>
      <c r="N6" s="11" t="s">
        <v>22</v>
      </c>
      <c r="O6" s="21"/>
    </row>
    <row r="7" spans="2:15" x14ac:dyDescent="0.35">
      <c r="B7" s="39"/>
      <c r="C7" s="33"/>
      <c r="D7" s="12" t="s">
        <v>12</v>
      </c>
      <c r="E7" s="11" t="s">
        <v>25</v>
      </c>
      <c r="F7" s="11" t="s">
        <v>30</v>
      </c>
      <c r="G7" s="11" t="s">
        <v>21</v>
      </c>
      <c r="H7" s="11" t="s">
        <v>25</v>
      </c>
      <c r="I7" s="11" t="s">
        <v>21</v>
      </c>
      <c r="J7" s="11" t="s">
        <v>25</v>
      </c>
      <c r="K7" s="11" t="s">
        <v>21</v>
      </c>
      <c r="L7" s="11" t="s">
        <v>25</v>
      </c>
      <c r="M7" s="11" t="s">
        <v>20</v>
      </c>
      <c r="N7" s="11" t="s">
        <v>20</v>
      </c>
      <c r="O7" s="21"/>
    </row>
    <row r="8" spans="2:15" x14ac:dyDescent="0.35">
      <c r="B8" s="20"/>
      <c r="C8" s="33"/>
      <c r="D8" s="8" t="s">
        <v>0</v>
      </c>
      <c r="E8" s="13">
        <f>IF(D5="Huurwoning",0,VLOOKUP(D8,database!$C$6:$J$10,$B$6,FALSE))*80%</f>
        <v>9.7920000000000016</v>
      </c>
      <c r="F8" s="29" t="s">
        <v>35</v>
      </c>
      <c r="G8" s="35" t="str">
        <f>IF(F8="slecht", 50%, IF(F8="geen correctie", "n.v.t.", IF(F8="optimaal", 100%, "")))</f>
        <v>n.v.t.</v>
      </c>
      <c r="H8" s="4">
        <f>IF(G8="n.v.t.",E8,E8/80%*G8)</f>
        <v>9.7920000000000016</v>
      </c>
      <c r="I8" s="28">
        <v>0</v>
      </c>
      <c r="J8" s="4">
        <f>I8*H8</f>
        <v>0</v>
      </c>
      <c r="K8" s="28">
        <v>0</v>
      </c>
      <c r="L8" s="14">
        <f>K8*J8</f>
        <v>0</v>
      </c>
      <c r="M8" s="30">
        <f>database!E7</f>
        <v>45.96</v>
      </c>
      <c r="N8" s="15">
        <f>L8*M8</f>
        <v>0</v>
      </c>
      <c r="O8" s="21"/>
    </row>
    <row r="9" spans="2:15" x14ac:dyDescent="0.35">
      <c r="B9" s="20"/>
      <c r="C9" s="33"/>
      <c r="D9" s="8" t="s">
        <v>13</v>
      </c>
      <c r="E9" s="13">
        <f>IF(D6="Huurwoning",0,VLOOKUP(D9,database!$C$6:$J$10,$B$6,FALSE))*80%</f>
        <v>17.040000000000003</v>
      </c>
      <c r="F9" s="29" t="s">
        <v>35</v>
      </c>
      <c r="G9" s="35" t="str">
        <f t="shared" ref="G9:G11" si="0">IF(F9="slecht", 50%, IF(F9="geen correctie", "n.v.t.", IF(F9="optimaal", 100%, "")))</f>
        <v>n.v.t.</v>
      </c>
      <c r="H9" s="4">
        <f t="shared" ref="H9:H11" si="1">IF(G9="n.v.t.",E9,E9/80%*G9)</f>
        <v>17.040000000000003</v>
      </c>
      <c r="I9" s="28">
        <v>0</v>
      </c>
      <c r="J9" s="4">
        <f t="shared" ref="J9:J11" si="2">I9*H9</f>
        <v>0</v>
      </c>
      <c r="K9" s="28">
        <v>0</v>
      </c>
      <c r="L9" s="14">
        <f t="shared" ref="L9:L11" si="3">K9*J9</f>
        <v>0</v>
      </c>
      <c r="M9" s="30">
        <f>database!E8</f>
        <v>45.96</v>
      </c>
      <c r="N9" s="15">
        <f t="shared" ref="N9:N11" si="4">L9*M9</f>
        <v>0</v>
      </c>
      <c r="O9" s="21"/>
    </row>
    <row r="10" spans="2:15" x14ac:dyDescent="0.35">
      <c r="B10" s="20"/>
      <c r="C10" s="33"/>
      <c r="D10" s="8" t="s">
        <v>1</v>
      </c>
      <c r="E10" s="13">
        <f>IF(D7="Huurwoning",0,VLOOKUP(D10,database!$C$6:$J$10,$B$6,FALSE))*80%</f>
        <v>19.328000000000003</v>
      </c>
      <c r="F10" s="29" t="s">
        <v>35</v>
      </c>
      <c r="G10" s="35" t="str">
        <f t="shared" si="0"/>
        <v>n.v.t.</v>
      </c>
      <c r="H10" s="4">
        <f t="shared" si="1"/>
        <v>19.328000000000003</v>
      </c>
      <c r="I10" s="28">
        <v>0</v>
      </c>
      <c r="J10" s="4">
        <f t="shared" si="2"/>
        <v>0</v>
      </c>
      <c r="K10" s="28">
        <v>0</v>
      </c>
      <c r="L10" s="14">
        <f t="shared" si="3"/>
        <v>0</v>
      </c>
      <c r="M10" s="30">
        <f>database!E9</f>
        <v>46.78</v>
      </c>
      <c r="N10" s="15">
        <f t="shared" si="4"/>
        <v>0</v>
      </c>
      <c r="O10" s="21"/>
    </row>
    <row r="11" spans="2:15" x14ac:dyDescent="0.35">
      <c r="B11" s="20"/>
      <c r="C11" s="33"/>
      <c r="D11" s="8" t="s">
        <v>14</v>
      </c>
      <c r="E11" s="13">
        <f>IF(D8="Huurwoning",0,VLOOKUP(D11,database!$C$6:$J$10,$B$6,FALSE))*80%</f>
        <v>16.463999999999999</v>
      </c>
      <c r="F11" s="29" t="s">
        <v>35</v>
      </c>
      <c r="G11" s="35" t="str">
        <f t="shared" si="0"/>
        <v>n.v.t.</v>
      </c>
      <c r="H11" s="4">
        <f t="shared" si="1"/>
        <v>16.463999999999999</v>
      </c>
      <c r="I11" s="28">
        <v>0</v>
      </c>
      <c r="J11" s="4">
        <f t="shared" si="2"/>
        <v>0</v>
      </c>
      <c r="K11" s="28">
        <v>0</v>
      </c>
      <c r="L11" s="14">
        <f t="shared" si="3"/>
        <v>0</v>
      </c>
      <c r="M11" s="30">
        <f>database!E10</f>
        <v>48.4</v>
      </c>
      <c r="N11" s="15">
        <f t="shared" si="4"/>
        <v>0</v>
      </c>
      <c r="O11" s="21"/>
    </row>
    <row r="12" spans="2:15" x14ac:dyDescent="0.35">
      <c r="B12" s="20"/>
      <c r="C12" s="33"/>
      <c r="D12" s="12" t="s">
        <v>15</v>
      </c>
      <c r="E12" s="16">
        <f>SUM(E8:E11)</f>
        <v>62.624000000000009</v>
      </c>
      <c r="F12" s="16"/>
      <c r="G12" s="16"/>
      <c r="H12" s="16">
        <f>SUM(H8:H11)</f>
        <v>62.624000000000009</v>
      </c>
      <c r="I12" s="16"/>
      <c r="J12" s="16">
        <f>SUM(J8:J11)</f>
        <v>0</v>
      </c>
      <c r="K12" s="16"/>
      <c r="L12" s="16">
        <f>SUM(L8:L11)</f>
        <v>0</v>
      </c>
      <c r="M12" s="16"/>
      <c r="N12" s="17">
        <f>SUM(N8:N11)</f>
        <v>0</v>
      </c>
      <c r="O12" s="21"/>
    </row>
    <row r="13" spans="2:15" x14ac:dyDescent="0.35">
      <c r="B13" s="20"/>
      <c r="C13" s="33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21"/>
    </row>
    <row r="14" spans="2:15" ht="15" thickBot="1" x14ac:dyDescent="0.4">
      <c r="B14" s="23"/>
      <c r="C14" s="3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5"/>
    </row>
    <row r="15" spans="2:15" ht="15" thickTop="1" x14ac:dyDescent="0.35"/>
    <row r="18" spans="8:8" x14ac:dyDescent="0.35">
      <c r="H18" s="36"/>
    </row>
    <row r="19" spans="8:8" x14ac:dyDescent="0.35">
      <c r="H19" s="36"/>
    </row>
  </sheetData>
  <sheetProtection algorithmName="SHA-512" hashValue="QAmf4uMUNsBsDHje1aAs+elAN6DqJI54EVbVbJhagB62c2/5Cja1F+JmeI++ebZr6BkK70soNPUGxB/1pESXmQ==" saltValue="iOFDC7qZTmC90yRi8Ogu8w==" spinCount="100000" sheet="1" selectLockedCells="1"/>
  <conditionalFormatting sqref="A1:XFD1048576">
    <cfRule type="expression" priority="1">
      <formula>CELL("bescherming",A1)</formula>
    </cfRule>
  </conditionalFormatting>
  <dataValidations count="4">
    <dataValidation type="list" allowBlank="1" showInputMessage="1" showErrorMessage="1" sqref="D5" xr:uid="{493D29AD-716B-4496-B442-B98C967A6C40}">
      <formula1>"Eigen woning, Huurwoning"</formula1>
    </dataValidation>
    <dataValidation type="list" allowBlank="1" showInputMessage="1" showErrorMessage="1" sqref="D6" xr:uid="{5B30D605-BBEC-4F0D-BCB2-43F7298E904F}">
      <formula1>"Appartement, Tussenwoning, Hoekwoning, Vrijstaand"</formula1>
    </dataValidation>
    <dataValidation type="list" allowBlank="1" showInputMessage="1" showErrorMessage="1" sqref="K8:K11 I8:I11" xr:uid="{38798838-FFBB-405F-A89D-2E4C263387ED}">
      <formula1>"0%,25%,50%, 75%,100%"</formula1>
    </dataValidation>
    <dataValidation type="list" allowBlank="1" showInputMessage="1" showErrorMessage="1" sqref="F8:F11" xr:uid="{3F7813F3-0CAB-4AC2-A083-A987BAAB878A}">
      <formula1>"geen correctie,optimaal,slecht"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04D7-2AE4-4BB3-AD1A-3B6C26E6C71A}">
  <dimension ref="B2:O12"/>
  <sheetViews>
    <sheetView zoomScale="130" zoomScaleNormal="130" workbookViewId="0">
      <selection activeCell="P18" sqref="P18"/>
    </sheetView>
  </sheetViews>
  <sheetFormatPr defaultRowHeight="14.5" x14ac:dyDescent="0.35"/>
  <cols>
    <col min="2" max="2" width="4.26953125" customWidth="1"/>
    <col min="3" max="3" width="26" bestFit="1" customWidth="1"/>
    <col min="5" max="5" width="9.7265625" bestFit="1" customWidth="1"/>
    <col min="6" max="6" width="12.81640625" customWidth="1"/>
    <col min="12" max="13" width="9.26953125" bestFit="1" customWidth="1"/>
    <col min="14" max="15" width="10.26953125" bestFit="1" customWidth="1"/>
  </cols>
  <sheetData>
    <row r="2" spans="2:15" x14ac:dyDescent="0.35">
      <c r="B2" s="5">
        <v>1</v>
      </c>
      <c r="C2" t="s">
        <v>3</v>
      </c>
    </row>
    <row r="3" spans="2:15" x14ac:dyDescent="0.35">
      <c r="B3" s="5">
        <v>2</v>
      </c>
      <c r="C3" t="s">
        <v>2</v>
      </c>
    </row>
    <row r="4" spans="2:15" x14ac:dyDescent="0.35">
      <c r="B4" s="5">
        <v>3</v>
      </c>
      <c r="C4" t="s">
        <v>4</v>
      </c>
    </row>
    <row r="5" spans="2:15" x14ac:dyDescent="0.35">
      <c r="B5" s="5">
        <v>4</v>
      </c>
      <c r="C5" t="s">
        <v>5</v>
      </c>
    </row>
    <row r="6" spans="2:15" x14ac:dyDescent="0.35">
      <c r="D6" s="2" t="s">
        <v>6</v>
      </c>
      <c r="E6" s="2" t="s">
        <v>7</v>
      </c>
      <c r="G6" s="6">
        <v>1</v>
      </c>
      <c r="H6" s="6">
        <v>2</v>
      </c>
      <c r="I6" s="6">
        <v>3</v>
      </c>
      <c r="J6" s="6">
        <v>4</v>
      </c>
      <c r="L6" s="6">
        <v>1</v>
      </c>
      <c r="M6" s="6">
        <v>2</v>
      </c>
      <c r="N6" s="6">
        <v>3</v>
      </c>
      <c r="O6" s="6">
        <v>4</v>
      </c>
    </row>
    <row r="7" spans="2:15" x14ac:dyDescent="0.35">
      <c r="C7" s="8" t="s">
        <v>0</v>
      </c>
      <c r="D7" s="1">
        <v>42.17</v>
      </c>
      <c r="E7" s="1">
        <v>45.96</v>
      </c>
      <c r="G7" s="4">
        <v>1.27</v>
      </c>
      <c r="H7" s="4">
        <v>12.24</v>
      </c>
      <c r="I7" s="4">
        <v>14.9</v>
      </c>
      <c r="J7" s="4">
        <v>23</v>
      </c>
      <c r="L7" s="3">
        <v>58</v>
      </c>
      <c r="M7" s="3">
        <v>563</v>
      </c>
      <c r="N7" s="3">
        <v>685</v>
      </c>
      <c r="O7" s="3">
        <v>1057</v>
      </c>
    </row>
    <row r="8" spans="2:15" x14ac:dyDescent="0.35">
      <c r="C8" s="8" t="s">
        <v>13</v>
      </c>
      <c r="D8" s="1">
        <v>42.17</v>
      </c>
      <c r="E8" s="1">
        <v>45.96</v>
      </c>
      <c r="G8" s="4">
        <v>17.62</v>
      </c>
      <c r="H8" s="4">
        <v>21.3</v>
      </c>
      <c r="I8" s="4">
        <v>25.625</v>
      </c>
      <c r="J8" s="4">
        <v>37.6</v>
      </c>
      <c r="L8" s="3">
        <v>810</v>
      </c>
      <c r="M8" s="3">
        <v>979</v>
      </c>
      <c r="N8" s="3">
        <v>1178</v>
      </c>
      <c r="O8" s="3">
        <v>1728</v>
      </c>
    </row>
    <row r="9" spans="2:15" x14ac:dyDescent="0.35">
      <c r="C9" s="8" t="s">
        <v>1</v>
      </c>
      <c r="D9" s="1">
        <v>38.659999999999997</v>
      </c>
      <c r="E9" s="1">
        <v>46.78</v>
      </c>
      <c r="G9" s="4">
        <v>2.0499999999999998</v>
      </c>
      <c r="H9" s="4">
        <v>24.16</v>
      </c>
      <c r="I9" s="4">
        <v>42.515000000000001</v>
      </c>
      <c r="J9" s="4">
        <v>89.79</v>
      </c>
      <c r="L9" s="3">
        <v>96</v>
      </c>
      <c r="M9" s="3">
        <v>1130</v>
      </c>
      <c r="N9" s="3">
        <v>1989</v>
      </c>
      <c r="O9" s="3">
        <v>4200</v>
      </c>
    </row>
    <row r="10" spans="2:15" x14ac:dyDescent="0.35">
      <c r="C10" s="8" t="s">
        <v>14</v>
      </c>
      <c r="D10" s="1">
        <v>40</v>
      </c>
      <c r="E10" s="1">
        <v>48.4</v>
      </c>
      <c r="G10" s="4">
        <v>9.82</v>
      </c>
      <c r="H10" s="4">
        <v>20.58</v>
      </c>
      <c r="I10" s="4">
        <v>30.335000000000001</v>
      </c>
      <c r="J10" s="4">
        <v>45.12</v>
      </c>
      <c r="L10" s="37">
        <v>475</v>
      </c>
      <c r="M10" s="37">
        <v>996</v>
      </c>
      <c r="N10" s="37">
        <v>1468</v>
      </c>
      <c r="O10" s="37">
        <v>2184</v>
      </c>
    </row>
    <row r="11" spans="2:15" x14ac:dyDescent="0.35">
      <c r="C11" t="s">
        <v>8</v>
      </c>
      <c r="G11" s="9">
        <f>SUM(G7:G10)</f>
        <v>30.76</v>
      </c>
      <c r="H11" s="9">
        <f t="shared" ref="H11:J11" si="0">SUM(H7:H10)</f>
        <v>78.28</v>
      </c>
      <c r="I11" s="9">
        <f t="shared" si="0"/>
        <v>113.375</v>
      </c>
      <c r="J11" s="9">
        <f t="shared" si="0"/>
        <v>195.51000000000002</v>
      </c>
      <c r="L11" s="7">
        <f>SUM(L7:L10)</f>
        <v>1439</v>
      </c>
      <c r="M11" s="7">
        <f>SUM(M7:M10)</f>
        <v>3668</v>
      </c>
      <c r="N11" s="7">
        <f>SUM(N7:N10)</f>
        <v>5320</v>
      </c>
      <c r="O11" s="7">
        <f>SUM(O7:O10)</f>
        <v>9169</v>
      </c>
    </row>
    <row r="12" spans="2:15" x14ac:dyDescent="0.35">
      <c r="C12" t="s">
        <v>9</v>
      </c>
      <c r="G12" s="9">
        <f>G11-G7</f>
        <v>29.490000000000002</v>
      </c>
      <c r="H12" s="9">
        <f t="shared" ref="H12:J12" si="1">H11-H7</f>
        <v>66.040000000000006</v>
      </c>
      <c r="I12" s="9">
        <f t="shared" si="1"/>
        <v>98.474999999999994</v>
      </c>
      <c r="J12" s="9">
        <f t="shared" si="1"/>
        <v>172.51000000000002</v>
      </c>
      <c r="L12" s="7">
        <f>L11-L7</f>
        <v>1381</v>
      </c>
      <c r="M12" s="7">
        <f t="shared" ref="M12:O12" si="2">M11-M7</f>
        <v>3105</v>
      </c>
      <c r="N12" s="7">
        <f t="shared" si="2"/>
        <v>4635</v>
      </c>
      <c r="O12" s="7">
        <f t="shared" si="2"/>
        <v>8112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rekenmodel</vt:lpstr>
      <vt:lpstr>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van der Ham | Artoos Van der Ham Raijmakers BV</dc:creator>
  <cp:lastModifiedBy>Verhoeven, Pauline</cp:lastModifiedBy>
  <dcterms:created xsi:type="dcterms:W3CDTF">2023-11-01T11:58:43Z</dcterms:created>
  <dcterms:modified xsi:type="dcterms:W3CDTF">2026-01-09T13:28:04Z</dcterms:modified>
</cp:coreProperties>
</file>